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<sst xmlns="http://schemas.openxmlformats.org/spreadsheetml/2006/main" count="2854" uniqueCount="2075">
  <si>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</si>
  <si>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</si>
  <si>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</si>
  <si>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</si>
  <si>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</si>
  <si>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</si>
  <si>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</si>
  <si>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</si>
  <si>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</si>
  <si>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</si>
  <si>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</si>
  <si>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</si>
  <si>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</si>
  <si>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</si>
  <si>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</si>
  <si>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</si>
  <si>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</si>
  <si>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</si>
  <si>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</si>
  <si>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</si>
  <si>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</si>
  <si>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</si>
  <si>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</si>
  <si>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</si>
  <si>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</si>
  <si>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</si>
  <si>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</si>
  <si>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</si>
  <si>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</si>
  <si>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</si>
  <si>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</si>
  <si>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</si>
  <si>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</si>
  <si>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</si>
  <si>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</si>
  <si>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</si>
  <si>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</si>
  <si>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</si>
  <si>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</si>
  <si>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</si>
  <si>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</si>
  <si>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</si>
  <si>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</si>
  <si>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</si>
  <si>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</si>
  <si>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</si>
  <si>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</si>
  <si>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</si>
  <si>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</si>
  <si>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</si>
  <si>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</si>
  <si>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</si>
  <si>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</si>
  <si>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</si>
  <si>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</si>
  <si>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</si>
  <si>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</si>
  <si>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</si>
  <si>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</si>
  <si>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</si>
  <si>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</si>
  <si>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</si>
  <si>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</si>
  <si>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</si>
  <si>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</si>
  <si>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</si>
  <si>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</si>
  <si>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</si>
  <si>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</si>
  <si>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</si>
  <si>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</si>
  <si>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</si>
  <si>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</si>
  <si>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</si>
  <si>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</si>
  <si>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</si>
  <si>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</si>
  <si>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</si>
  <si>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</si>
  <si>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</si>
  <si>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</si>
  <si>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</si>
  <si>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</si>
  <si>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</si>
  <si>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</si>
  <si>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</si>
  <si>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</si>
  <si>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</si>
  <si>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</si>
  <si>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</si>
  <si>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</si>
  <si>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</si>
  <si>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</si>
  <si>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</si>
  <si>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</si>
  <si>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</si>
  <si>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</si>
  <si>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</si>
  <si>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</si>
  <si>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</si>
  <si>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</si>
  <si>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</si>
  <si>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</si>
  <si>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</si>
  <si>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</si>
  <si>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</si>
  <si>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</si>
  <si>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</si>
  <si>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</si>
  <si>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</si>
  <si>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</si>
  <si>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</si>
  <si>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</si>
  <si>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</si>
  <si>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</si>
  <si>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</si>
  <si>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</si>
  <si>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</si>
  <si>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</si>
  <si>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</si>
  <si>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</si>
  <si>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</si>
  <si>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</si>
  <si>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</si>
  <si>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</si>
  <si>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</si>
  <si>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</si>
  <si>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</si>
  <si>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</si>
  <si>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</si>
  <si>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</si>
  <si>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</si>
  <si>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</si>
  <si>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</si>
  <si>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</si>
  <si>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</si>
  <si>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</si>
  <si>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</si>
  <si>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</si>
  <si>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</si>
  <si>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</si>
  <si>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</si>
  <si>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</si>
  <si>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</si>
  <si>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</si>
  <si>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</si>
  <si>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</si>
  <si>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</si>
  <si>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</si>
  <si>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</si>
  <si>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</si>
  <si>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</si>
  <si>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</si>
  <si>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</si>
  <si>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</si>
  <si>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</si>
  <si>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</si>
  <si>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</si>
  <si>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</si>
  <si>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</si>
  <si>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</si>
  <si>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</si>
  <si>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</si>
  <si>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</si>
  <si>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</si>
  <si>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</si>
  <si>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</si>
  <si>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</si>
  <si>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</si>
  <si>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</si>
  <si>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</si>
  <si>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</si>
  <si>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</si>
  <si>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</si>
  <si>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</si>
  <si>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</si>
  <si>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</si>
  <si>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</si>
  <si>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</si>
  <si>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</si>
  <si>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</si>
  <si>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</si>
  <si>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</si>
  <si>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</si>
  <si>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</si>
  <si>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</si>
  <si>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</si>
  <si>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</si>
  <si>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</si>
  <si>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</si>
  <si>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</si>
  <si>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</si>
  <si>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</si>
  <si>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</si>
  <si>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</si>
  <si>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</si>
  <si>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</si>
  <si>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</si>
  <si>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</si>
  <si>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</si>
  <si>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</si>
  <si>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</si>
  <si>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</si>
  <si>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</si>
  <si>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</si>
  <si>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</si>
  <si>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</si>
  <si>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</si>
  <si>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</si>
  <si>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</si>
  <si>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</si>
  <si>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</si>
  <si>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</si>
  <si>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</si>
  <si>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</si>
  <si>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</si>
  <si>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</si>
  <si>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</si>
  <si>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</si>
  <si>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</si>
  <si>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</si>
  <si>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</si>
  <si>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</si>
  <si>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</si>
  <si>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</si>
  <si>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</si>
  <si>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</si>
  <si>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</si>
  <si>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</si>
  <si>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</si>
  <si>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</si>
  <si>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</si>
  <si>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</si>
  <si>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</si>
  <si>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</si>
  <si>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</si>
  <si>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</si>
  <si>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</si>
  <si>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</si>
  <si>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</si>
  <si>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</si>
  <si>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</si>
  <si>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</si>
  <si>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</si>
  <si>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</si>
  <si>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</si>
  <si>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</si>
  <si>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</si>
  <si>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</si>
  <si>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</si>
  <si>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</si>
  <si>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</si>
  <si>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</si>
  <si>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</si>
  <si>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</si>
  <si>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</si>
  <si>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</si>
  <si>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</si>
  <si>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</si>
  <si>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</si>
  <si>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</si>
  <si>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</si>
  <si>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</si>
  <si>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</si>
  <si>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</si>
  <si>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</si>
  <si>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</si>
  <si>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</si>
  <si>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</si>
  <si>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</si>
  <si>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</si>
  <si>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</si>
  <si>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</si>
  <si>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</si>
  <si>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</si>
  <si>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</si>
  <si>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</si>
  <si>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</si>
  <si>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</si>
  <si>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</si>
  <si>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</si>
  <si>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</si>
  <si>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</si>
  <si>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</si>
  <si>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</si>
  <si>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</si>
  <si>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</si>
  <si>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</si>
  <si>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</si>
  <si>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</si>
  <si>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</si>
  <si>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</si>
  <si>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</si>
  <si>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</si>
  <si>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</si>
  <si>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</si>
  <si>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</si>
  <si>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</si>
  <si>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</si>
  <si>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</si>
  <si>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</si>
  <si>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</si>
  <si>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</si>
  <si>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</si>
  <si>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</si>
  <si>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</si>
  <si>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</si>
  <si>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</si>
  <si>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</si>
  <si>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</si>
  <si>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</si>
  <si>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</si>
  <si>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</si>
  <si>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</si>
  <si>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</si>
  <si>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</si>
  <si>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</si>
  <si>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</si>
  <si>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</si>
  <si>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</si>
  <si>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</si>
  <si>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</si>
  <si>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</si>
  <si>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</si>
  <si>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</si>
  <si>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</si>
  <si>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</si>
  <si>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</si>
  <si>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</si>
  <si>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</si>
  <si>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</si>
  <si>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</si>
  <si>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</si>
  <si>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</si>
  <si>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</si>
  <si>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</si>
  <si>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</si>
  <si>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</si>
  <si>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</si>
  <si>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</si>
  <si>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</si>
  <si>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</si>
  <si>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</si>
  <si>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</si>
  <si>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</si>
  <si>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</si>
  <si>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</si>
  <si>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</si>
  <si>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</si>
  <si>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</si>
  <si>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</si>
  <si>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</si>
  <si>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</si>
  <si>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</si>
  <si>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</si>
  <si>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</si>
  <si>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</si>
  <si>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</si>
  <si>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</si>
  <si>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</si>
  <si>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</si>
  <si>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</si>
  <si>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</si>
  <si>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</si>
  <si>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</si>
  <si>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</si>
  <si>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</si>
  <si>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</si>
  <si>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</si>
  <si>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</si>
  <si>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</si>
  <si>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</si>
  <si>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</si>
  <si>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</si>
  <si>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</si>
  <si>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</si>
  <si>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</si>
  <si>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</si>
  <si>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</si>
  <si>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</si>
  <si>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</si>
  <si>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</si>
  <si>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</si>
  <si>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</si>
  <si>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</si>
  <si>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</si>
  <si>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</si>
  <si>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</si>
  <si>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</si>
  <si>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</si>
  <si>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</si>
  <si>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</si>
  <si>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</si>
  <si>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</si>
  <si>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</si>
  <si>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</si>
  <si>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</si>
  <si>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</si>
  <si>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</si>
  <si>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</si>
  <si>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</si>
  <si>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</si>
  <si>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</si>
  <si>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</si>
  <si>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</si>
  <si>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</si>
  <si>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</si>
  <si>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</si>
  <si>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</si>
  <si>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</si>
  <si>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</si>
  <si>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</si>
  <si>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</si>
  <si>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</si>
  <si>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</si>
  <si>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</si>
  <si>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</si>
  <si>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</si>
  <si>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</si>
  <si>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</si>
  <si>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</si>
  <si>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</si>
  <si>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</si>
  <si>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</si>
  <si>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</si>
  <si>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</si>
  <si>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</si>
  <si>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</si>
  <si>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</si>
  <si>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</si>
  <si>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</si>
  <si>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</si>
  <si>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</si>
  <si>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</si>
  <si>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</si>
  <si>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</si>
  <si>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</si>
  <si>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</si>
  <si>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</si>
  <si>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</si>
  <si>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</si>
  <si>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</si>
  <si>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</si>
  <si>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</si>
  <si>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</si>
  <si>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</si>
  <si>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</si>
  <si>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</si>
  <si>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</si>
  <si>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</si>
  <si>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</si>
  <si>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</si>
  <si>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</si>
  <si>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</si>
  <si>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</si>
  <si>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</si>
  <si>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</si>
  <si>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</si>
  <si>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</si>
  <si>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</si>
  <si>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</si>
  <si>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</si>
  <si>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</si>
  <si>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</si>
  <si>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</si>
  <si>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</si>
  <si>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</si>
  <si>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</si>
  <si>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</si>
  <si>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</si>
  <si>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</si>
  <si>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</si>
  <si>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</si>
  <si>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</si>
  <si>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</si>
  <si>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</si>
  <si>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</si>
  <si>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</si>
  <si>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</si>
  <si>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</si>
  <si>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</si>
  <si>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</si>
  <si>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</si>
  <si>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</si>
  <si>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</si>
  <si>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</si>
  <si>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</si>
  <si>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</si>
  <si>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</si>
  <si>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</si>
  <si>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</si>
  <si>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</si>
  <si>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</si>
  <si>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</si>
  <si>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</si>
  <si>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</si>
  <si>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</si>
  <si>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</si>
  <si>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</si>
  <si>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</si>
  <si>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</si>
  <si>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</si>
  <si>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</si>
  <si>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</si>
  <si>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</si>
  <si>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</si>
  <si>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</si>
  <si>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</si>
  <si>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</si>
  <si>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</si>
  <si>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</si>
  <si>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</si>
  <si>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</si>
  <si>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</si>
  <si>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</si>
  <si>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</si>
  <si>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</si>
  <si>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</si>
  <si>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</si>
  <si>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</si>
  <si>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</si>
  <si>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</si>
  <si>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</si>
  <si>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</si>
  <si>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</si>
  <si>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</si>
  <si>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</si>
  <si>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</si>
  <si>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</si>
  <si>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</si>
  <si>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</si>
  <si>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</si>
  <si>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</si>
  <si>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</si>
  <si>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</si>
  <si>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</si>
  <si>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</si>
  <si>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</si>
  <si>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</si>
  <si>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</si>
  <si>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</si>
  <si>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</si>
  <si>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</si>
  <si>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</si>
  <si>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</si>
  <si>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</si>
  <si>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</si>
  <si>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</si>
  <si>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</si>
  <si>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</si>
  <si>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</si>
  <si>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</si>
  <si>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</si>
  <si>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</si>
  <si>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</si>
  <si>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</si>
  <si>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</si>
  <si>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</si>
  <si>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</si>
  <si>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</si>
  <si>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</si>
  <si>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</si>
  <si>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</si>
  <si>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</si>
  <si>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</si>
  <si>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</si>
  <si>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</si>
  <si>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</si>
  <si>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</si>
  <si>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</si>
  <si>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</si>
  <si>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</si>
  <si>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</si>
  <si>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</si>
  <si>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</si>
  <si>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</si>
  <si>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</si>
  <si>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</si>
  <si>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</si>
  <si>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</si>
  <si>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</si>
  <si>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</si>
  <si>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</si>
  <si>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</si>
  <si>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</si>
  <si>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</si>
  <si>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</si>
  <si>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</si>
  <si>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</si>
  <si>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</si>
  <si>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</si>
  <si>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</si>
  <si>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</si>
  <si>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</si>
  <si>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</si>
  <si>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</si>
  <si>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</si>
  <si>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</si>
  <si>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</si>
  <si>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</si>
  <si>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</si>
  <si>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</si>
  <si>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</si>
  <si>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</si>
  <si>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</si>
  <si>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</si>
  <si>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</si>
  <si>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</si>
  <si>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</si>
  <si>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</si>
  <si>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</si>
  <si>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</si>
  <si>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</si>
  <si>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</si>
  <si>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</si>
  <si>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</si>
  <si>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</si>
  <si>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</si>
  <si>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</si>
  <si>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</si>
  <si>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</si>
  <si>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</si>
  <si>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</si>
  <si>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</si>
  <si>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</si>
  <si>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</si>
  <si>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</si>
  <si>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</si>
  <si>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</si>
  <si>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</si>
  <si>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</si>
  <si>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</si>
  <si>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</si>
  <si>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</si>
  <si>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</si>
  <si>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</si>
  <si>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</si>
  <si>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</si>
  <si>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</si>
  <si>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</si>
  <si>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</si>
  <si>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</si>
  <si>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</si>
  <si>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</si>
  <si>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</si>
  <si>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</si>
  <si>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</si>
  <si>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</si>
  <si>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</si>
  <si>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</si>
  <si>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</si>
  <si>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</si>
  <si>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</si>
  <si>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</si>
  <si>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</si>
  <si>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</si>
  <si>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</si>
  <si>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</si>
  <si>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</si>
  <si>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</si>
  <si>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</si>
  <si>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</si>
  <si>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</si>
  <si>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</si>
  <si>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</si>
  <si>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</si>
  <si>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</si>
  <si>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</si>
  <si>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</si>
  <si>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</si>
  <si>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</si>
  <si>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</si>
  <si>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</si>
  <si>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</si>
  <si>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</si>
  <si>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</si>
  <si>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</si>
  <si>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</si>
  <si>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</si>
  <si>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</si>
  <si>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</si>
  <si>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</si>
  <si>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</si>
  <si>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</si>
  <si>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</si>
  <si>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</si>
  <si>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</si>
  <si>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</si>
  <si>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</si>
  <si>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</si>
  <si>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</si>
  <si>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</si>
  <si>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</si>
  <si>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</si>
  <si>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</si>
  <si>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</si>
  <si>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</si>
  <si>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</si>
  <si>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</si>
  <si>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</si>
  <si>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</si>
  <si>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</si>
  <si>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</si>
  <si>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</si>
  <si>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</si>
  <si>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</si>
  <si>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</si>
  <si>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</si>
  <si>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</si>
  <si>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</si>
  <si>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</si>
  <si>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</si>
  <si>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</si>
  <si>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</si>
  <si>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</si>
  <si>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</si>
  <si>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</si>
  <si>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</si>
  <si>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</si>
  <si>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</si>
  <si>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</si>
  <si>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</si>
  <si>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</si>
  <si>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</si>
  <si>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</si>
  <si>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</si>
  <si>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</si>
  <si>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</si>
  <si>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</si>
  <si>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</si>
  <si>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</si>
  <si>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</si>
  <si>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</si>
  <si>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</si>
  <si>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</si>
  <si>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</si>
  <si>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</si>
  <si>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</si>
  <si>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</si>
  <si>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</si>
  <si>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</si>
  <si>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</si>
  <si>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</si>
  <si>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</si>
  <si>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</si>
  <si>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</si>
  <si>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</si>
  <si>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</si>
  <si>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</si>
  <si>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</si>
  <si>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</si>
  <si>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</si>
  <si>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</si>
  <si>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</si>
  <si>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</si>
  <si>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</si>
  <si>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</si>
  <si>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</si>
  <si>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</si>
  <si>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</si>
  <si>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</si>
  <si>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</si>
  <si>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</si>
  <si>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</si>
  <si>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</si>
  <si>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</si>
  <si>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</si>
  <si>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</si>
  <si>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</si>
  <si>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</si>
  <si>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</si>
  <si>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</si>
  <si>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</si>
  <si>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</si>
  <si>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</si>
  <si>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</si>
  <si>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</si>
  <si>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</si>
  <si>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</si>
  <si>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</si>
  <si>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</si>
  <si>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</si>
  <si>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</si>
  <si>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</si>
  <si>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</si>
  <si>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</si>
  <si>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</si>
  <si>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</si>
  <si>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</si>
  <si>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</si>
  <si>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</si>
  <si>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</si>
  <si>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</si>
  <si>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</si>
  <si>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</si>
  <si>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</si>
  <si>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</si>
  <si>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</si>
  <si>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</si>
  <si>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</si>
  <si>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</si>
  <si>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</si>
  <si>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</si>
  <si>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</si>
  <si>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</si>
  <si>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</si>
  <si>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</si>
  <si>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</si>
  <si>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</si>
  <si>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</si>
  <si>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</si>
  <si>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</si>
  <si>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</si>
  <si>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</si>
  <si>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</si>
  <si>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</si>
  <si>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</si>
  <si>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</si>
  <si>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</si>
  <si>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</si>
  <si>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</si>
  <si>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</si>
  <si>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</si>
  <si>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</si>
  <si>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</si>
  <si>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</si>
  <si>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</si>
  <si>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</si>
  <si>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</si>
  <si>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</si>
  <si>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</si>
  <si>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</si>
  <si>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</si>
  <si>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</si>
  <si>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</si>
  <si>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</si>
  <si>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</si>
  <si>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</si>
  <si>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</si>
  <si>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</si>
  <si>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</si>
  <si>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</si>
  <si>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</si>
  <si>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</si>
  <si>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</si>
  <si>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</si>
  <si>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</si>
  <si>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</si>
  <si>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</si>
  <si>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</si>
  <si>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</si>
  <si>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</si>
  <si>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</si>
  <si>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</si>
  <si>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</si>
  <si>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</si>
  <si>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</si>
  <si>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</si>
  <si>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</si>
  <si>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</si>
  <si>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</si>
  <si>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</si>
  <si>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</si>
  <si>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</si>
  <si>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</si>
  <si>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</si>
  <si>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</si>
  <si>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</si>
  <si>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</si>
  <si>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</si>
  <si>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</si>
  <si>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</si>
  <si>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</si>
  <si>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</si>
  <si>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</si>
  <si>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</si>
  <si>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</si>
  <si>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</si>
  <si>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</si>
  <si>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</si>
  <si>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</si>
  <si>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</si>
  <si>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</si>
  <si>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</si>
  <si>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</si>
  <si>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</si>
  <si>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</si>
  <si>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</si>
  <si>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</si>
  <si>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</si>
  <si>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</si>
  <si>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</si>
  <si>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</si>
  <si>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</si>
  <si>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</si>
  <si>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</si>
  <si>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</si>
  <si>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</si>
  <si>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</si>
  <si>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</si>
  <si>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</si>
  <si>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</si>
  <si>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</si>
  <si>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</si>
  <si>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</si>
  <si>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</si>
  <si>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</si>
  <si>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</si>
  <si>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</si>
  <si>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</si>
  <si>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</si>
  <si>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</si>
  <si>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</si>
  <si>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</si>
  <si>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</si>
  <si>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</si>
  <si>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</si>
  <si>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</si>
  <si>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</si>
  <si>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</si>
  <si>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</si>
  <si>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</si>
  <si>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</si>
  <si>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</si>
  <si>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</si>
  <si>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</si>
  <si>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</si>
  <si>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</si>
  <si>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</si>
  <si>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</si>
  <si>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</si>
  <si>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</si>
  <si>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</si>
  <si>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</si>
  <si>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</si>
  <si>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</si>
  <si>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</si>
  <si>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</si>
  <si>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</si>
  <si>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</si>
  <si>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</si>
  <si>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</si>
  <si>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</si>
  <si>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</si>
  <si>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</si>
  <si>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</si>
  <si>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</si>
  <si>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</si>
  <si>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</si>
  <si>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</si>
  <si>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</si>
  <si>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</si>
  <si>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</si>
  <si>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</si>
  <si>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</si>
  <si>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</si>
  <si>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</si>
  <si>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</si>
  <si>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</si>
  <si>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</si>
  <si>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</si>
  <si>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</si>
  <si>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</si>
  <si>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</si>
  <si>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</si>
  <si>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</si>
  <si>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</si>
  <si>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</si>
  <si>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</si>
  <si>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</si>
  <si>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</si>
  <si>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</si>
  <si>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</si>
  <si>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</si>
  <si>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</si>
  <si>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</si>
  <si>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</si>
  <si>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</si>
  <si>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</si>
  <si>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</si>
  <si>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</si>
  <si>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</si>
  <si>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</si>
  <si>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</si>
  <si>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</si>
  <si>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</si>
  <si>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</si>
  <si>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</si>
  <si>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</si>
  <si>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</si>
  <si>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</si>
  <si>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</si>
  <si>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</si>
  <si>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</si>
  <si>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</si>
  <si>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</si>
  <si>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</si>
  <si>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</si>
  <si>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</si>
  <si>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</si>
  <si>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</si>
  <si>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</si>
  <si>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</si>
  <si>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</si>
  <si>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</si>
  <si>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</si>
  <si>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</si>
  <si>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</si>
  <si>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</si>
  <si>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</si>
  <si>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</si>
  <si>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</si>
  <si>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</si>
  <si>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</si>
  <si>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</si>
  <si>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</si>
  <si>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</si>
  <si>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</si>
  <si>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</si>
  <si>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</si>
  <si>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</si>
  <si>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</si>
  <si>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</si>
  <si>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</si>
  <si>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</si>
  <si>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</si>
  <si>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</si>
  <si>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</si>
  <si>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</si>
  <si>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</si>
  <si>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</si>
  <si>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</si>
  <si>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</si>
  <si>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</si>
  <si>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</si>
  <si>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</si>
  <si>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</si>
  <si>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</si>
  <si>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</si>
  <si>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</si>
  <si>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</si>
  <si>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</si>
  <si>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</si>
  <si>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</si>
  <si>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</si>
  <si>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</si>
  <si>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</si>
  <si>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</si>
  <si>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</si>
  <si>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</si>
  <si>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</si>
  <si>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</si>
  <si>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</si>
  <si>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</si>
  <si>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</si>
  <si>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</si>
  <si>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</si>
  <si>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</si>
  <si>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</si>
  <si>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</si>
  <si>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</si>
  <si>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</si>
  <si>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</si>
  <si>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</si>
  <si>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</si>
  <si>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</si>
  <si>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</si>
  <si>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</si>
  <si>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</si>
  <si>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</si>
  <si>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</si>
  <si>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</si>
  <si>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</si>
  <si>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</si>
  <si>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</si>
  <si>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</si>
  <si>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</si>
  <si>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</si>
  <si>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</si>
  <si>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</si>
  <si>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</si>
  <si>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</si>
  <si>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</si>
  <si>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</si>
  <si>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</si>
  <si>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</si>
  <si>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</si>
  <si>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</si>
  <si>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</si>
  <si>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</si>
  <si>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</si>
  <si>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</si>
  <si>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</si>
  <si>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</si>
  <si>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</si>
  <si>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</si>
  <si>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</si>
  <si>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</si>
  <si>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</si>
  <si>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</si>
  <si>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</si>
  <si>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</si>
  <si>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</si>
  <si>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</si>
  <si>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</si>
  <si>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</si>
  <si>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</si>
  <si>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</si>
  <si>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</si>
  <si>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</si>
  <si>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</si>
  <si>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</si>
  <si>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</si>
  <si>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</si>
  <si>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</si>
  <si>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</si>
  <si>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</si>
  <si>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</si>
  <si>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</si>
  <si>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</si>
  <si>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</si>
  <si>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</si>
  <si>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</si>
  <si>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</si>
  <si>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</si>
  <si>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</si>
  <si>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</si>
  <si>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</si>
  <si>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</si>
  <si>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</si>
  <si>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</si>
  <si>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</si>
  <si>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</si>
  <si>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</si>
  <si>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</si>
  <si>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</si>
  <si>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</si>
  <si>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</si>
  <si>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</si>
  <si>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</si>
  <si>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</si>
  <si>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</si>
  <si>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</si>
  <si>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</si>
  <si>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</si>
  <si>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</si>
  <si>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</si>
  <si>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</si>
  <si>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</si>
  <si>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</si>
  <si>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</si>
  <si>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</si>
  <si>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</si>
  <si>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</si>
  <si>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</si>
  <si>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</si>
  <si>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</si>
  <si>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</si>
  <si>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</si>
  <si>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</si>
  <si>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</si>
  <si>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</si>
  <si>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</si>
  <si>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</si>
  <si>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</si>
  <si>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</si>
  <si>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</si>
  <si>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</si>
  <si>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</si>
  <si>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</si>
  <si>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</si>
  <si>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</si>
  <si>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</si>
  <si>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</si>
  <si>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</si>
  <si>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</si>
  <si>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</si>
  <si>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</si>
  <si>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</si>
  <si>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</si>
  <si>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</si>
  <si>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</si>
  <si>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</si>
  <si>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</si>
  <si>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</si>
  <si>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</si>
  <si>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</si>
  <si>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</si>
  <si>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</si>
  <si>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</si>
  <si>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</si>
  <si>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</si>
  <si>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</si>
  <si>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</si>
  <si>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</si>
  <si>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</si>
  <si>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</si>
  <si>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</si>
  <si>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</si>
  <si>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</si>
  <si>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</si>
  <si>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</si>
  <si>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</si>
  <si>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</si>
  <si>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</si>
  <si>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</si>
  <si>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</si>
  <si>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</si>
  <si>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</si>
  <si>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</si>
  <si>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</si>
  <si>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</si>
  <si>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</si>
  <si>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</si>
  <si>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</si>
  <si>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</si>
  <si>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</si>
  <si>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</si>
  <si>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</si>
  <si>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</si>
  <si>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</si>
  <si>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</si>
  <si>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</si>
  <si>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</si>
  <si>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</si>
  <si>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</si>
  <si>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</si>
  <si>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</si>
  <si>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</si>
  <si>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</si>
  <si>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</si>
  <si>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</si>
  <si>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</si>
  <si>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</si>
  <si>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</si>
  <si>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</si>
  <si>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</si>
  <si>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</si>
  <si>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</si>
  <si>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</si>
  <si>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</si>
  <si>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</si>
  <si>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</si>
  <si>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</si>
  <si>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</si>
  <si>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</si>
  <si>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</si>
  <si>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</si>
  <si>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</si>
  <si>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</si>
  <si>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</si>
  <si>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</si>
  <si>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</si>
  <si>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</si>
  <si>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</si>
  <si>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</si>
  <si>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</si>
  <si>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</si>
  <si>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</si>
  <si>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</si>
  <si>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</si>
  <si>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</si>
  <si>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</si>
  <si>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</si>
  <si>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</si>
  <si>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</si>
  <si>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</si>
  <si>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</si>
  <si>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</si>
  <si>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</si>
  <si>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</si>
  <si>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</si>
  <si>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</si>
  <si>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</si>
  <si>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</si>
  <si>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</si>
  <si>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</si>
  <si>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</si>
  <si>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</si>
  <si>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</si>
  <si>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</si>
  <si>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</si>
  <si>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</si>
  <si>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</si>
  <si>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</si>
  <si>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</si>
  <si>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</si>
  <si>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</si>
  <si>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</si>
  <si>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</si>
  <si>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</si>
  <si>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</si>
  <si>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</si>
  <si>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</si>
  <si>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</si>
  <si>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</si>
  <si>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</si>
  <si>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</si>
  <si>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</si>
  <si>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</si>
  <si>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</si>
  <si>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</si>
  <si>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</si>
  <si>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</si>
  <si>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</si>
  <si>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</si>
  <si>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</si>
  <si>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</si>
  <si>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</si>
  <si>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</si>
  <si>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</si>
  <si>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</si>
  <si>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</si>
  <si>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</si>
  <si>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</si>
  <si>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</si>
  <si>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</si>
  <si>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</si>
  <si>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</si>
  <si>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</si>
  <si>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</si>
  <si>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</si>
  <si>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</si>
  <si>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</si>
  <si>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</si>
  <si>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</si>
  <si>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</si>
  <si>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</si>
  <si>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</si>
  <si>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</si>
  <si>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</si>
  <si>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</si>
  <si>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</si>
  <si>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</si>
  <si>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</si>
  <si>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</si>
  <si>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</si>
  <si>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</si>
  <si>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</si>
  <si>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</si>
  <si>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</si>
  <si>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</si>
  <si>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</si>
  <si>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</si>
  <si>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</si>
  <si>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</si>
  <si>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</si>
  <si>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</si>
  <si>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</si>
  <si>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</si>
  <si>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</si>
  <si>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</si>
  <si>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</si>
  <si>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</si>
  <si>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</si>
  <si>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</si>
  <si>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</si>
  <si>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</si>
  <si>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</si>
  <si>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</si>
  <si>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</si>
  <si>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</si>
  <si>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</si>
  <si>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</si>
  <si>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</si>
  <si>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</si>
  <si>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</si>
  <si>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</si>
  <si>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</si>
  <si>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</si>
  <si>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</si>
  <si>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</si>
  <si>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</si>
  <si>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</si>
  <si>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</si>
  <si>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</si>
  <si>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</si>
  <si>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</si>
  <si>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</si>
  <si>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</si>
  <si>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</si>
  <si>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</si>
  <si>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</si>
  <si>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</si>
  <si>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</si>
  <si>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</si>
  <si>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</si>
  <si>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</si>
  <si>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</si>
  <si>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</si>
  <si>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</si>
  <si>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</si>
  <si>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</si>
  <si>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</si>
  <si>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</si>
  <si>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</si>
  <si>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</si>
  <si>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</si>
  <si>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</si>
  <si>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</si>
  <si>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</si>
  <si>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</si>
  <si>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</si>
  <si>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</si>
  <si>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</si>
  <si>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</si>
  <si>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</si>
  <si>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</si>
  <si>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</si>
  <si>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</si>
  <si>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</si>
  <si>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</si>
  <si>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</si>
  <si>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</si>
  <si>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</si>
  <si>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</si>
  <si>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</si>
  <si>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</si>
  <si>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</si>
  <si>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</si>
  <si>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</si>
  <si>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</si>
  <si>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</si>
  <si>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</si>
  <si>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</si>
  <si>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</si>
  <si>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</si>
  <si>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</si>
  <si>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</si>
  <si>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</si>
  <si>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</si>
  <si>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</si>
  <si>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</si>
  <si>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</si>
  <si>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</si>
  <si>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</si>
  <si>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</si>
  <si>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</si>
  <si>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</si>
  <si>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</si>
  <si>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</si>
  <si>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</si>
  <si>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</si>
  <si>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</si>
  <si>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</si>
  <si>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</si>
  <si>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</si>
  <si>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</si>
  <si>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</si>
  <si>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</si>
  <si>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</si>
  <si>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</si>
  <si>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</si>
  <si>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</si>
  <si>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</si>
  <si>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</si>
  <si>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</si>
  <si>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</si>
  <si>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</si>
  <si>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</si>
  <si>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</si>
  <si>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</si>
  <si>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</si>
  <si>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</si>
  <si>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</si>
  <si>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</si>
  <si>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</si>
  <si>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</si>
  <si>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</si>
  <si>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</si>
  <si>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</si>
  <si>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</si>
  <si>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</si>
  <si>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</si>
  <si>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</si>
  <si>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</si>
  <si>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</si>
  <si>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</si>
  <si>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</si>
  <si>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</si>
  <si>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</si>
  <si>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</si>
  <si>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</si>
  <si>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</si>
  <si>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</si>
  <si>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</si>
  <si>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</si>
  <si>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</si>
  <si>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</si>
  <si>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</si>
  <si>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</si>
  <si>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</si>
  <si>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</si>
  <si>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</si>
  <si>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</si>
  <si>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</si>
  <si>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</si>
  <si>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</si>
  <si>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</si>
  <si>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</si>
  <si>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</si>
  <si>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</si>
  <si>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</si>
  <si>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</si>
  <si>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</si>
  <si>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</si>
  <si>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</si>
  <si>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</si>
  <si>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</si>
  <si>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</si>
  <si>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</si>
  <si>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</si>
  <si>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</si>
  <si>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</si>
  <si>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</si>
  <si>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</si>
  <si>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</si>
  <si>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</si>
  <si>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</si>
  <si>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</si>
  <si>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</si>
  <si>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</si>
  <si>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</si>
  <si>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</si>
  <si>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</si>
  <si>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</si>
  <si>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</si>
  <si>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</si>
  <si>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</si>
  <si>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</si>
  <si>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</si>
  <si>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</si>
  <si>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</si>
  <si>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</si>
  <si>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</si>
  <si>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</si>
  <si>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</si>
  <si>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</si>
  <si>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</si>
  <si>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</si>
  <si>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</si>
  <si>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</si>
  <si>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</si>
  <si>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</si>
  <si>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</si>
  <si>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</si>
  <si>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</si>
  <si>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</si>
  <si>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</si>
  <si>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</si>
  <si>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</si>
  <si>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</si>
  <si>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</si>
  <si>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</si>
  <si>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</si>
  <si>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</si>
  <si>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</si>
  <si>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</si>
  <si>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</si>
  <si>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</si>
  <si>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</si>
  <si>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</si>
  <si>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</si>
  <si>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</si>
  <si>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</si>
  <si>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</si>
  <si>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</si>
  <si>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</si>
  <si>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</si>
  <si>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</si>
  <si>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</si>
  <si>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</si>
  <si>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</si>
  <si>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</si>
  <si>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</si>
  <si>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</si>
  <si>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</si>
  <si>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</si>
  <si>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</si>
  <si>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</si>
  <si>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</si>
  <si>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</si>
  <si>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</si>
  <si>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</si>
  <si>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</si>
  <si>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</si>
  <si>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</si>
  <si>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</si>
  <si>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</si>
  <si>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</si>
  <si>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</si>
  <si>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</si>
  <si>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</si>
  <si>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</si>
  <si>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</si>
  <si>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</si>
  <si>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</si>
  <si>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</si>
  <si>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</si>
  <si>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</si>
  <si>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</si>
  <si>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</si>
  <si>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</si>
  <si>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</si>
  <si>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</si>
  <si>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</si>
  <si>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</si>
  <si>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</si>
  <si>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</si>
  <si>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</si>
  <si>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</si>
  <si>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</si>
  <si>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</si>
  <si>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</si>
  <si>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</si>
  <si>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</si>
  <si>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</si>
  <si>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</si>
  <si>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</si>
  <si>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</si>
  <si>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</si>
  <si>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</si>
  <si>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</si>
  <si>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</si>
  <si>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</si>
  <si>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</si>
  <si>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</si>
  <si>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</si>
  <si>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</si>
  <si>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</si>
  <si>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</si>
  <si>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</si>
  <si>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</si>
  <si>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</si>
  <si>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</si>
  <si>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</si>
  <si>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</si>
  <si>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</si>
  <si>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</si>
  <si>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</si>
  <si>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</si>
  <si>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</si>
  <si>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</si>
  <si>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</si>
  <si>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</si>
  <si>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</si>
  <si>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</si>
  <si>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</si>
  <si>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</si>
  <si>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</si>
  <si>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</si>
  <si>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</si>
  <si>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</si>
  <si>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</si>
  <si>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</si>
  <si>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</si>
  <si>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</si>
  <si>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</si>
  <si>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</si>
  <si>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</si>
  <si>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</si>
  <si>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</si>
  <si>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</si>
  <si>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</si>
  <si>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</si>
  <si>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</si>
  <si>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</si>
  <si>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</si>
  <si>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</si>
  <si>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</si>
  <si>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</si>
  <si>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</si>
  <si>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</si>
  <si>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</si>
  <si>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</si>
  <si>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</si>
  <si>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</si>
  <si>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</si>
  <si>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</si>
  <si>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</si>
  <si>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</si>
  <si>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</si>
  <si>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</si>
  <si>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</si>
  <si>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</si>
  <si>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</si>
  <si>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</si>
  <si>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</si>
  <si>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</si>
  <si>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</si>
  <si>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</si>
  <si>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</si>
  <si>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</si>
  <si>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</si>
  <si>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</si>
  <si>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</si>
  <si>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</si>
  <si>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</si>
  <si>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</si>
  <si>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</si>
  <si>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</si>
  <si>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</si>
  <si>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</si>
  <si>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</si>
  <si>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</si>
  <si>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</si>
  <si>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</si>
  <si>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</si>
  <si>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</si>
  <si>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</si>
  <si>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</si>
  <si>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</si>
  <si>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</si>
  <si>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</si>
  <si>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</si>
  <si>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</si>
  <si>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</si>
  <si>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</si>
  <si>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</si>
  <si>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</si>
  <si>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</si>
  <si>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</si>
  <si>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</si>
  <si>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</si>
  <si>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</si>
  <si>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</si>
  <si>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</si>
  <si>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</si>
  <si>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</si>
  <si>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</si>
  <si>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</si>
  <si>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</si>
  <si>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</si>
  <si>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</si>
  <si>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</si>
  <si>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</si>
  <si>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</si>
  <si>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</si>
  <si>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</si>
  <si>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</si>
  <si>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</si>
  <si>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</si>
  <si>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</si>
  <si>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</si>
  <si>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</si>
  <si>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</si>
  <si>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</si>
  <si>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</si>
  <si>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</si>
  <si>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</si>
  <si>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</si>
  <si>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</si>
  <si>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</si>
  <si>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</si>
  <si>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</si>
  <si>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</si>
  <si>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</si>
  <si>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</si>
  <si>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</si>
  <si>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</si>
  <si>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</si>
  <si>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</si>
  <si>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</si>
  <si>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</si>
  <si>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</si>
  <si>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</si>
  <si>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</si>
  <si>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</si>
  <si>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</si>
  <si>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</si>
  <si>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</si>
  <si>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</si>
  <si>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</si>
  <si>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</si>
  <si>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</si>
  <si>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</si>
  <si>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</si>
  <si>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</si>
  <si>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</si>
  <si>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</si>
  <si>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</si>
  <si>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</si>
  <si>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</si>
  <si>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</si>
  <si>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</si>
  <si>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</si>
  <si>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</si>
  <si>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</si>
  <si>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</si>
  <si>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</si>
  <si>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</si>
  <si>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</si>
  <si>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</si>
  <si>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</si>
  <si>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</si>
  <si>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</si>
  <si>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</si>
  <si>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</si>
  <si>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</si>
  <si>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</si>
  <si>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</si>
  <si>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</si>
  <si>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</si>
  <si>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</si>
  <si>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</si>
  <si>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</si>
  <si>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</si>
  <si>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</si>
  <si>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</si>
  <si>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</si>
  <si>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</si>
  <si>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</si>
  <si>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</si>
  <si>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</si>
  <si>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</si>
  <si>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</si>
  <si>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</si>
  <si>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</si>
  <si>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</si>
  <si>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</si>
  <si>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</si>
  <si>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</si>
  <si>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</si>
  <si>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</si>
  <si>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</si>
  <si>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</si>
  <si>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</si>
  <si>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</si>
  <si>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</si>
  <si>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</si>
  <si>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</si>
  <si>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</si>
  <si>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</si>
  <si>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</si>
  <si>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</si>
  <si>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</si>
  <si>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</si>
  <si>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</si>
  <si>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</si>
  <si>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</si>
  <si>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</si>
  <si>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</si>
  <si>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</si>
  <si>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</si>
  <si>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</si>
  <si>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</si>
  <si>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</si>
  <si>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</si>
  <si>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</si>
  <si>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</si>
  <si>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</si>
  <si>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</si>
  <si>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</si>
  <si>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</si>
  <si>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</si>
  <si>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</si>
  <si>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</si>
  <si>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</si>
  <si>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</si>
  <si>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</si>
  <si>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</si>
  <si>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</si>
  <si>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</si>
  <si>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</si>
  <si>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</si>
  <si>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</si>
  <si>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</si>
  <si>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</si>
  <si>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</si>
  <si>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</si>
  <si>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</si>
  <si>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</si>
  <si>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</si>
  <si>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</si>
  <si>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</si>
  <si>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</si>
  <si>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</si>
  <si>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</si>
  <si>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</si>
  <si>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</si>
  <si>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</si>
  <si>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</si>
  <si>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</si>
  <si>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</si>
  <si>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</si>
  <si>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</si>
  <si>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</si>
  <si>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</si>
  <si>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</si>
  <si>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</si>
  <si>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</si>
  <si>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</si>
  <si>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</si>
  <si>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</si>
  <si>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</si>
  <si>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</si>
  <si>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</si>
  <si>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</si>
  <si>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</si>
  <si>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</si>
  <si>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</si>
  <si>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</si>
  <si>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</si>
  <si>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</si>
  <si>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</si>
  <si>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</si>
  <si>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</si>
  <si>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</si>
  <si>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</si>
  <si>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</si>
  <si>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</si>
  <si>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</si>
  <si>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</si>
  <si>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</si>
  <si>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</si>
  <si>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</si>
  <si>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</si>
  <si>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</si>
  <si>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</si>
  <si>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</si>
  <si>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</si>
  <si>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</si>
  <si>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</si>
  <si>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</si>
  <si>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</si>
  <si>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</si>
  <si>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</si>
  <si>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</si>
  <si>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</si>
  <si>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</si>
  <si>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</si>
  <si>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</si>
  <si>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</si>
  <si>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</si>
  <si>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</si>
  <si>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</si>
  <si>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</si>
  <si>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</si>
  <si>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</si>
  <si>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</si>
  <si>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</si>
  <si>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</si>
  <si>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</si>
  <si>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</si>
  <si>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</si>
  <si>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</si>
  <si>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</si>
  <si>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</si>
  <si>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</si>
  <si>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</si>
  <si>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</si>
  <si>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</si>
  <si>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</si>
  <si>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</si>
  <si>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</si>
  <si>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</si>
  <si>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</si>
  <si>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</si>
  <si>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</si>
  <si>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</si>
  <si>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</si>
  <si>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</si>
  <si>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</si>
  <si>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</si>
  <si>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</si>
  <si>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</si>
  <si>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</si>
  <si>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</si>
  <si>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</si>
  <si>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</si>
  <si>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</si>
  <si>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</si>
  <si>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</si>
  <si>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</si>
  <si>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</si>
  <si>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</si>
  <si>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</si>
  <si>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</si>
  <si>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</si>
  <si>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</si>
  <si>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</si>
  <si>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</si>
  <si>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</si>
  <si>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</si>
  <si>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</si>
  <si>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</si>
  <si>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</si>
  <si>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</si>
  <si>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</si>
  <si>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</si>
  <si>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</si>
  <si>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</si>
  <si>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</si>
  <si>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</si>
  <si>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</si>
  <si>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</si>
  <si>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</si>
  <si>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</si>
  <si>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</si>
  <si>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</si>
  <si>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</si>
  <si>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</si>
  <si>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</si>
  <si>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</si>
  <si>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</si>
  <si>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</si>
  <si>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</si>
  <si>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</si>
  <si>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</si>
  <si>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</si>
  <si>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</si>
  <si>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</si>
  <si>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</si>
  <si>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</si>
  <si>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</si>
  <si>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</si>
  <si>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</si>
  <si>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</si>
  <si>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</si>
  <si>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</si>
  <si>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</si>
  <si>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</si>
  <si>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</si>
  <si>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</si>
  <si>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</si>
  <si>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</si>
  <si>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</si>
  <si>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</si>
  <si>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</si>
  <si>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</si>
  <si>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</si>
  <si>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</si>
  <si>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</si>
  <si>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</si>
  <si>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</si>
  <si>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</si>
  <si>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</si>
  <si>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</si>
  <si>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</si>
  <si>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</si>
  <si>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</si>
  <si>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</si>
  <si>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</si>
  <si>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</si>
  <si>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</si>
  <si>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</si>
  <si>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</si>
  <si>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</si>
  <si>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</si>
  <si>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</si>
  <si>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</si>
  <si>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</si>
  <si>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</si>
  <si>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</si>
  <si>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</si>
  <si>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</si>
  <si>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</si>
  <si>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</si>
  <si>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</si>
  <si>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</si>
  <si>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</si>
  <si>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</si>
  <si>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</si>
  <si>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</si>
  <si>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</si>
  <si>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</si>
  <si>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</si>
  <si>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</si>
  <si>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</si>
  <si>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</si>
  <si>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</si>
  <si>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BG05M2OP001-2.011-0001 "Подкрепа за успех"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</si>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</sst>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"Христо Ботев" с.Левка    Проект BG05M2OP001-2.011-0001 "Подкрепа за успех"</v>
      </c>
      <c r="C2" s="1728"/>
      <c r="D2" s="1729"/>
      <c r="E2" s="1019"/>
      <c r="F2" s="1020">
        <f>+OTCHET!H9</f>
        <v>0</v>
      </c>
      <c r="G2" s="1021">
        <f>+OTCHET!F12</f>
        <v>0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737" t="s">
        <v>993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43982</v>
      </c>
      <c r="M6" s="1019"/>
      <c r="N6" s="1044" t="s">
        <v>995</v>
      </c>
      <c r="O6" s="1008"/>
      <c r="P6" s="1045">
        <f>OTCHET!F9</f>
        <v>43982</v>
      </c>
      <c r="Q6" s="1044" t="s">
        <v>995</v>
      </c>
      <c r="R6" s="1046"/>
      <c r="S6" s="1738">
        <f>+Q4</f>
        <v>2020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718" t="s">
        <v>972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43982</v>
      </c>
      <c r="H9" s="1019"/>
      <c r="I9" s="1069">
        <f>+L4</f>
        <v>2020</v>
      </c>
      <c r="J9" s="1070">
        <f>+L6</f>
        <v>43982</v>
      </c>
      <c r="K9" s="1071"/>
      <c r="L9" s="1072">
        <f>+L6</f>
        <v>43982</v>
      </c>
      <c r="M9" s="1071"/>
      <c r="N9" s="1073">
        <f>+L6</f>
        <v>43982</v>
      </c>
      <c r="O9" s="1074"/>
      <c r="P9" s="1075">
        <f>+L4</f>
        <v>2020</v>
      </c>
      <c r="Q9" s="1073">
        <f>+L6</f>
        <v>43982</v>
      </c>
      <c r="R9" s="1046"/>
      <c r="S9" s="1721" t="s">
        <v>973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1010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1993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1992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1012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1014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1016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1018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1020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1022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1994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1025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1028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1030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1032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1034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1041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1043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1045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1047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1049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1052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1054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1055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1057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1059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1061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2099</v>
      </c>
      <c r="J51" s="1102">
        <f>+IF(OR($P$2=98,$P$2=42,$P$2=96,$P$2=97),$Q51,0)</f>
        <v>302</v>
      </c>
      <c r="K51" s="1095"/>
      <c r="L51" s="1102">
        <f>+IF($P$2=33,$Q51,0)</f>
        <v>0</v>
      </c>
      <c r="M51" s="1095"/>
      <c r="N51" s="1132">
        <f>+ROUND(+G51+J51+L51,0)</f>
        <v>302</v>
      </c>
      <c r="O51" s="1097"/>
      <c r="P51" s="1101">
        <f>+ROUND(OTCHET!E205-SUM(OTCHET!E217:E219)+OTCHET!E271+IF(+OR(OTCHET!$F$12=5500,OTCHET!$F$12=5600),0,+OTCHET!E297),0)</f>
        <v>2099</v>
      </c>
      <c r="Q51" s="1102">
        <f>+ROUND(OTCHET!L205-SUM(OTCHET!L217:L219)+OTCHET!L271+IF(+OR(OTCHET!$F$12=5500,OTCHET!$F$12=5600),0,+OTCHET!L297),0)</f>
        <v>302</v>
      </c>
      <c r="R51" s="1046"/>
      <c r="S51" s="1682" t="s">
        <v>1065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1067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1069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28328</v>
      </c>
      <c r="J54" s="1120">
        <f>+IF(OR($P$2=98,$P$2=42,$P$2=96,$P$2=97),$Q54,0)</f>
        <v>3759</v>
      </c>
      <c r="K54" s="1095"/>
      <c r="L54" s="1120">
        <f>+IF($P$2=33,$Q54,0)</f>
        <v>0</v>
      </c>
      <c r="M54" s="1095"/>
      <c r="N54" s="1121">
        <f>+ROUND(+G54+J54+L54,0)</f>
        <v>3759</v>
      </c>
      <c r="O54" s="1097"/>
      <c r="P54" s="1119">
        <f>+ROUND(OTCHET!E187+OTCHET!E190,0)</f>
        <v>28328</v>
      </c>
      <c r="Q54" s="1120">
        <f>+ROUND(OTCHET!L187+OTCHET!L190,0)</f>
        <v>3759</v>
      </c>
      <c r="R54" s="1046"/>
      <c r="S54" s="1673" t="s">
        <v>1071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5931</v>
      </c>
      <c r="J55" s="1120">
        <f>+IF(OR($P$2=98,$P$2=42,$P$2=96,$P$2=97),$Q55,0)</f>
        <v>767</v>
      </c>
      <c r="K55" s="1095"/>
      <c r="L55" s="1120">
        <f>+IF($P$2=33,$Q55,0)</f>
        <v>0</v>
      </c>
      <c r="M55" s="1095"/>
      <c r="N55" s="1121">
        <f>+ROUND(+G55+J55+L55,0)</f>
        <v>767</v>
      </c>
      <c r="O55" s="1097"/>
      <c r="P55" s="1119">
        <f>+ROUND(OTCHET!E196+OTCHET!E204,0)</f>
        <v>5931</v>
      </c>
      <c r="Q55" s="1120">
        <f>+ROUND(OTCHET!L196+OTCHET!L204,0)</f>
        <v>767</v>
      </c>
      <c r="R55" s="1046"/>
      <c r="S55" s="1703" t="s">
        <v>1073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36358</v>
      </c>
      <c r="J56" s="1208">
        <f>+ROUND(+SUM(J51:J55),0)</f>
        <v>4828</v>
      </c>
      <c r="K56" s="1095"/>
      <c r="L56" s="1208">
        <f>+ROUND(+SUM(L51:L55),0)</f>
        <v>0</v>
      </c>
      <c r="M56" s="1095"/>
      <c r="N56" s="1209">
        <f>+ROUND(+SUM(N51:N55),0)</f>
        <v>4828</v>
      </c>
      <c r="O56" s="1097"/>
      <c r="P56" s="1207">
        <f>+ROUND(+SUM(P51:P55),0)</f>
        <v>36358</v>
      </c>
      <c r="Q56" s="1208">
        <f>+ROUND(+SUM(Q51:Q55),0)</f>
        <v>4828</v>
      </c>
      <c r="R56" s="1046"/>
      <c r="S56" s="1688" t="s">
        <v>1075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1078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1080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1082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1084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1088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1091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1093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1095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1098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1100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1102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1105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1107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1109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36358</v>
      </c>
      <c r="J77" s="1233">
        <f>+ROUND(J56+J63+J67+J71+J75,0)</f>
        <v>4828</v>
      </c>
      <c r="K77" s="1095"/>
      <c r="L77" s="1233">
        <f>+ROUND(L56+L63+L67+L71+L75,0)</f>
        <v>0</v>
      </c>
      <c r="M77" s="1095"/>
      <c r="N77" s="1234">
        <f>+ROUND(N56+N63+N67+N71+N75,0)</f>
        <v>4828</v>
      </c>
      <c r="O77" s="1097"/>
      <c r="P77" s="1231">
        <f>+ROUND(P56+P63+P67+P71+P75,0)</f>
        <v>36358</v>
      </c>
      <c r="Q77" s="1232">
        <f>+ROUND(Q56+Q63+Q67+Q71+Q75,0)</f>
        <v>4828</v>
      </c>
      <c r="R77" s="1046"/>
      <c r="S77" s="1691" t="s">
        <v>1111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27422</v>
      </c>
      <c r="J79" s="1108">
        <f>+IF(OR($P$2=98,$P$2=42,$P$2=96,$P$2=97),$Q79,0)</f>
        <v>14656</v>
      </c>
      <c r="K79" s="1095"/>
      <c r="L79" s="1108">
        <f>+IF($P$2=33,$Q79,0)</f>
        <v>0</v>
      </c>
      <c r="M79" s="1095"/>
      <c r="N79" s="1109">
        <f>+ROUND(+G79+J79+L79,0)</f>
        <v>14656</v>
      </c>
      <c r="O79" s="1097"/>
      <c r="P79" s="1107">
        <f>+ROUND(OTCHET!E419,0)</f>
        <v>27422</v>
      </c>
      <c r="Q79" s="1108">
        <f>+ROUND(OTCHET!L419,0)</f>
        <v>14656</v>
      </c>
      <c r="R79" s="1046"/>
      <c r="S79" s="1682" t="s">
        <v>1114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1116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27422</v>
      </c>
      <c r="J81" s="1242">
        <f>+ROUND(J79+J80,0)</f>
        <v>14656</v>
      </c>
      <c r="K81" s="1095"/>
      <c r="L81" s="1242">
        <f>+ROUND(L79+L80,0)</f>
        <v>0</v>
      </c>
      <c r="M81" s="1095"/>
      <c r="N81" s="1243">
        <f>+ROUND(N79+N80,0)</f>
        <v>14656</v>
      </c>
      <c r="O81" s="1097"/>
      <c r="P81" s="1241">
        <f>+ROUND(P79+P80,0)</f>
        <v>27422</v>
      </c>
      <c r="Q81" s="1242">
        <f>+ROUND(Q79+Q80,0)</f>
        <v>14656</v>
      </c>
      <c r="R81" s="1046"/>
      <c r="S81" s="1679" t="s">
        <v>1118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-8936</v>
      </c>
      <c r="J83" s="1255">
        <f>+ROUND(J48,0)-ROUND(J77,0)+ROUND(J81,0)</f>
        <v>9828</v>
      </c>
      <c r="K83" s="1095"/>
      <c r="L83" s="1255">
        <f>+ROUND(L48,0)-ROUND(L77,0)+ROUND(L81,0)</f>
        <v>0</v>
      </c>
      <c r="M83" s="1095"/>
      <c r="N83" s="1256">
        <f>+ROUND(N48,0)-ROUND(N77,0)+ROUND(N81,0)</f>
        <v>9828</v>
      </c>
      <c r="O83" s="1257"/>
      <c r="P83" s="1254">
        <f>+ROUND(P48,0)-ROUND(P77,0)+ROUND(P81,0)</f>
        <v>-8936</v>
      </c>
      <c r="Q83" s="1255">
        <f>+ROUND(Q48,0)-ROUND(Q77,0)+ROUND(Q81,0)</f>
        <v>9828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8936</v>
      </c>
      <c r="J84" s="1263">
        <f>+ROUND(J101,0)+ROUND(J120,0)+ROUND(J127,0)-ROUND(J132,0)</f>
        <v>-9828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-9828</v>
      </c>
      <c r="O84" s="1257"/>
      <c r="P84" s="1262">
        <f>+ROUND(P101,0)+ROUND(P120,0)+ROUND(P127,0)-ROUND(P132,0)</f>
        <v>8936</v>
      </c>
      <c r="Q84" s="1263">
        <f>+ROUND(Q101,0)+ROUND(Q120,0)+ROUND(Q127,0)-ROUND(Q132,0)</f>
        <v>-9828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1124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1126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1128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1131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1133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1135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1137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1139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1142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1144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1146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1148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1152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1154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1156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1159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1161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1163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1166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1168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1170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1173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1175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1177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1179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1182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8936</v>
      </c>
      <c r="J123" s="1120">
        <f>+IF(OR($P$2=98,$P$2=42,$P$2=96,$P$2=97),$Q123,0)</f>
        <v>-9828</v>
      </c>
      <c r="K123" s="1095"/>
      <c r="L123" s="1120">
        <f>+IF($P$2=33,$Q123,0)</f>
        <v>0</v>
      </c>
      <c r="M123" s="1095"/>
      <c r="N123" s="1121">
        <f>+ROUND(+G123+J123+L123,0)</f>
        <v>-9828</v>
      </c>
      <c r="O123" s="1097"/>
      <c r="P123" s="1119">
        <f>+ROUND(OTCHET!E524,0)</f>
        <v>8936</v>
      </c>
      <c r="Q123" s="1120">
        <f>+ROUND(OTCHET!L524,0)</f>
        <v>-9828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1186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1188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8936</v>
      </c>
      <c r="J127" s="1242">
        <f>+ROUND(+SUM(J122:J126),0)</f>
        <v>-9828</v>
      </c>
      <c r="K127" s="1095"/>
      <c r="L127" s="1242">
        <f>+ROUND(+SUM(L122:L126),0)</f>
        <v>0</v>
      </c>
      <c r="M127" s="1095"/>
      <c r="N127" s="1243">
        <f>+ROUND(+SUM(N122:N126),0)</f>
        <v>-9828</v>
      </c>
      <c r="O127" s="1097"/>
      <c r="P127" s="1241">
        <f>+ROUND(+SUM(P122:P126),0)</f>
        <v>8936</v>
      </c>
      <c r="Q127" s="1242">
        <f>+ROUND(+SUM(Q122:Q126),0)</f>
        <v>-9828</v>
      </c>
      <c r="R127" s="1046"/>
      <c r="S127" s="1679" t="s">
        <v>1190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1193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1195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1197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1199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671"/>
      <c r="G134" s="1671"/>
      <c r="H134" s="1019"/>
      <c r="I134" s="1304" t="s">
        <v>1202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BG05M2OP001-2.011-0001 "Подкрепа за успех"</v>
      </c>
      <c r="C11" s="705"/>
      <c r="D11" s="705"/>
      <c r="E11" s="706" t="s">
        <v>967</v>
      </c>
      <c r="F11" s="707">
        <f>OTCHET!F9</f>
        <v>43982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36358</v>
      </c>
      <c r="F38" s="847">
        <f>F39+F43+F44+F46+SUM(F48:F52)+F55</f>
        <v>4828</v>
      </c>
      <c r="G38" s="848">
        <f>G39+G43+G44+G46+SUM(G48:G52)+G55</f>
        <v>4828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34259</v>
      </c>
      <c r="F39" s="810">
        <f>SUM(F40:F42)</f>
        <v>4526</v>
      </c>
      <c r="G39" s="811">
        <f>SUM(G40:G42)</f>
        <v>4526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28328</v>
      </c>
      <c r="F40" s="873">
        <f aca="true" t="shared" si="1" ref="F40:F55">+G40+H40+I40</f>
        <v>3759</v>
      </c>
      <c r="G40" s="874">
        <f>OTCHET!I187</f>
        <v>3759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5931</v>
      </c>
      <c r="F42" s="1634">
        <f t="shared" si="1"/>
        <v>767</v>
      </c>
      <c r="G42" s="1635">
        <f>+OTCHET!I196+OTCHET!I204</f>
        <v>767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2099</v>
      </c>
      <c r="F43" s="815">
        <f t="shared" si="1"/>
        <v>302</v>
      </c>
      <c r="G43" s="816">
        <f>+OTCHET!I205+OTCHET!I223+OTCHET!I271</f>
        <v>302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27422</v>
      </c>
      <c r="F56" s="892">
        <f>+F57+F58+F62</f>
        <v>14656</v>
      </c>
      <c r="G56" s="893">
        <f>+G57+G58+G62</f>
        <v>14656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27422</v>
      </c>
      <c r="F58" s="901">
        <f t="shared" si="2"/>
        <v>14656</v>
      </c>
      <c r="G58" s="902">
        <f>+OTCHET!I383+OTCHET!I391+OTCHET!I396+OTCHET!I399+OTCHET!I402+OTCHET!I405+OTCHET!I406+OTCHET!I409+OTCHET!I422+OTCHET!I423+OTCHET!I424+OTCHET!I425+OTCHET!I426</f>
        <v>14656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-8936</v>
      </c>
      <c r="F64" s="927">
        <f>+F22-F38+F56-F63</f>
        <v>9828</v>
      </c>
      <c r="G64" s="928">
        <f>+G22-G38+G56-G63</f>
        <v>9828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8936</v>
      </c>
      <c r="F66" s="937">
        <f>SUM(+F68+F76+F77+F84+F85+F86+F89+F90+F91+F92+F93+F94+F95)</f>
        <v>-9828</v>
      </c>
      <c r="G66" s="938">
        <f>SUM(+G68+G76+G77+G84+G85+G86+G89+G90+G91+G92+G93+G94+G95)</f>
        <v>-9828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8936</v>
      </c>
      <c r="F86" s="905">
        <f>+F87+F88</f>
        <v>-9828</v>
      </c>
      <c r="G86" s="906">
        <f>+G87+G88</f>
        <v>-9828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8936</v>
      </c>
      <c r="F88" s="963">
        <f t="shared" si="5"/>
        <v>-9828</v>
      </c>
      <c r="G88" s="964">
        <f>+OTCHET!I521+OTCHET!I524+OTCHET!I544</f>
        <v>-9828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D8" sqref="D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2071</v>
      </c>
      <c r="C9" s="1824"/>
      <c r="D9" s="1825"/>
      <c r="E9" s="115">
        <v>43466</v>
      </c>
      <c r="F9" s="116">
        <v>43982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7" t="s">
        <v>966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e">
        <f>VLOOKUP(F12,PRBK,2,FALSE)</f>
        <v>#N/A</v>
      </c>
      <c r="C12" s="1786"/>
      <c r="D12" s="1787"/>
      <c r="E12" s="118" t="s">
        <v>960</v>
      </c>
      <c r="F12" s="1586"/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826" t="s">
        <v>2057</v>
      </c>
      <c r="F19" s="1827"/>
      <c r="G19" s="1827"/>
      <c r="H19" s="1828"/>
      <c r="I19" s="1832" t="s">
        <v>2058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468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470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"Христо Ботев" с.Левка    Проект BG05M2OP001-2.011-0001 "Подкрепа за успех"</v>
      </c>
      <c r="C176" s="1783"/>
      <c r="D176" s="1784"/>
      <c r="E176" s="115">
        <f>$E$9</f>
        <v>43466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e">
        <f>$B$12</f>
        <v>#N/A</v>
      </c>
      <c r="C179" s="1786"/>
      <c r="D179" s="178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826" t="s">
        <v>2059</v>
      </c>
      <c r="F183" s="1827"/>
      <c r="G183" s="1827"/>
      <c r="H183" s="1828"/>
      <c r="I183" s="1835" t="s">
        <v>2060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742</v>
      </c>
      <c r="D187" s="1816"/>
      <c r="E187" s="273">
        <f aca="true" t="shared" si="41" ref="E187:L187">SUMIF($B$607:$B$12313,$B187,E$607:E$12313)</f>
        <v>28328</v>
      </c>
      <c r="F187" s="274">
        <f t="shared" si="41"/>
        <v>28328</v>
      </c>
      <c r="G187" s="275">
        <f t="shared" si="41"/>
        <v>0</v>
      </c>
      <c r="H187" s="276">
        <f t="shared" si="41"/>
        <v>0</v>
      </c>
      <c r="I187" s="274">
        <f t="shared" si="41"/>
        <v>3759</v>
      </c>
      <c r="J187" s="275">
        <f t="shared" si="41"/>
        <v>0</v>
      </c>
      <c r="K187" s="276">
        <f t="shared" si="41"/>
        <v>0</v>
      </c>
      <c r="L187" s="273">
        <f t="shared" si="41"/>
        <v>3759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28328</v>
      </c>
      <c r="F188" s="282">
        <f t="shared" si="43"/>
        <v>28328</v>
      </c>
      <c r="G188" s="283">
        <f t="shared" si="43"/>
        <v>0</v>
      </c>
      <c r="H188" s="284">
        <f t="shared" si="43"/>
        <v>0</v>
      </c>
      <c r="I188" s="282">
        <f t="shared" si="43"/>
        <v>3759</v>
      </c>
      <c r="J188" s="283">
        <f t="shared" si="43"/>
        <v>0</v>
      </c>
      <c r="K188" s="284">
        <f t="shared" si="43"/>
        <v>0</v>
      </c>
      <c r="L188" s="281">
        <f t="shared" si="43"/>
        <v>3759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745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194</v>
      </c>
      <c r="D196" s="1814"/>
      <c r="E196" s="273">
        <f aca="true" t="shared" si="46" ref="E196:L196">SUMIF($B$607:$B$12313,$B196,E$607:E$12313)</f>
        <v>5931</v>
      </c>
      <c r="F196" s="274">
        <f t="shared" si="46"/>
        <v>5931</v>
      </c>
      <c r="G196" s="275">
        <f t="shared" si="46"/>
        <v>0</v>
      </c>
      <c r="H196" s="276">
        <f t="shared" si="46"/>
        <v>0</v>
      </c>
      <c r="I196" s="274">
        <f t="shared" si="46"/>
        <v>767</v>
      </c>
      <c r="J196" s="275">
        <f t="shared" si="46"/>
        <v>0</v>
      </c>
      <c r="K196" s="276">
        <f t="shared" si="46"/>
        <v>0</v>
      </c>
      <c r="L196" s="273">
        <f t="shared" si="46"/>
        <v>767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3235</v>
      </c>
      <c r="F197" s="282">
        <f t="shared" si="47"/>
        <v>3235</v>
      </c>
      <c r="G197" s="283">
        <f t="shared" si="47"/>
        <v>0</v>
      </c>
      <c r="H197" s="284">
        <f t="shared" si="47"/>
        <v>0</v>
      </c>
      <c r="I197" s="282">
        <f t="shared" si="47"/>
        <v>432</v>
      </c>
      <c r="J197" s="283">
        <f t="shared" si="47"/>
        <v>0</v>
      </c>
      <c r="K197" s="284">
        <f t="shared" si="47"/>
        <v>0</v>
      </c>
      <c r="L197" s="281">
        <f t="shared" si="47"/>
        <v>432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544</v>
      </c>
      <c r="F198" s="296">
        <f t="shared" si="47"/>
        <v>544</v>
      </c>
      <c r="G198" s="297">
        <f t="shared" si="47"/>
        <v>0</v>
      </c>
      <c r="H198" s="298">
        <f t="shared" si="47"/>
        <v>0</v>
      </c>
      <c r="I198" s="296">
        <f t="shared" si="47"/>
        <v>52</v>
      </c>
      <c r="J198" s="297">
        <f t="shared" si="47"/>
        <v>0</v>
      </c>
      <c r="K198" s="298">
        <f t="shared" si="47"/>
        <v>0</v>
      </c>
      <c r="L198" s="295">
        <f t="shared" si="47"/>
        <v>52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1360</v>
      </c>
      <c r="F200" s="296">
        <f t="shared" si="47"/>
        <v>1360</v>
      </c>
      <c r="G200" s="297">
        <f t="shared" si="47"/>
        <v>0</v>
      </c>
      <c r="H200" s="298">
        <f t="shared" si="47"/>
        <v>0</v>
      </c>
      <c r="I200" s="296">
        <f t="shared" si="47"/>
        <v>180</v>
      </c>
      <c r="J200" s="297">
        <f t="shared" si="47"/>
        <v>0</v>
      </c>
      <c r="K200" s="298">
        <f t="shared" si="47"/>
        <v>0</v>
      </c>
      <c r="L200" s="295">
        <f t="shared" si="47"/>
        <v>180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792</v>
      </c>
      <c r="F201" s="296">
        <f t="shared" si="47"/>
        <v>792</v>
      </c>
      <c r="G201" s="297">
        <f t="shared" si="47"/>
        <v>0</v>
      </c>
      <c r="H201" s="298">
        <f t="shared" si="47"/>
        <v>0</v>
      </c>
      <c r="I201" s="296">
        <f t="shared" si="47"/>
        <v>103</v>
      </c>
      <c r="J201" s="297">
        <f t="shared" si="47"/>
        <v>0</v>
      </c>
      <c r="K201" s="298">
        <f t="shared" si="47"/>
        <v>0</v>
      </c>
      <c r="L201" s="295">
        <f t="shared" si="47"/>
        <v>103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199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200</v>
      </c>
      <c r="D205" s="1812"/>
      <c r="E205" s="310">
        <f t="shared" si="48"/>
        <v>2099</v>
      </c>
      <c r="F205" s="274">
        <f t="shared" si="48"/>
        <v>2099</v>
      </c>
      <c r="G205" s="275">
        <f t="shared" si="48"/>
        <v>0</v>
      </c>
      <c r="H205" s="276">
        <f t="shared" si="48"/>
        <v>0</v>
      </c>
      <c r="I205" s="274">
        <f t="shared" si="48"/>
        <v>302</v>
      </c>
      <c r="J205" s="275">
        <f t="shared" si="48"/>
        <v>0</v>
      </c>
      <c r="K205" s="276">
        <f t="shared" si="48"/>
        <v>0</v>
      </c>
      <c r="L205" s="310">
        <f t="shared" si="48"/>
        <v>302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2099</v>
      </c>
      <c r="F210" s="296">
        <f t="shared" si="49"/>
        <v>2099</v>
      </c>
      <c r="G210" s="297">
        <f t="shared" si="49"/>
        <v>0</v>
      </c>
      <c r="H210" s="298">
        <f t="shared" si="49"/>
        <v>0</v>
      </c>
      <c r="I210" s="296">
        <f t="shared" si="49"/>
        <v>302</v>
      </c>
      <c r="J210" s="297">
        <f t="shared" si="49"/>
        <v>0</v>
      </c>
      <c r="K210" s="298">
        <f t="shared" si="49"/>
        <v>0</v>
      </c>
      <c r="L210" s="295">
        <f t="shared" si="49"/>
        <v>302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272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720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219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221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222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223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1654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224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234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235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236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237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1659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1656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1657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247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273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248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249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623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683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684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912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692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36358</v>
      </c>
      <c r="F301" s="396">
        <f t="shared" si="77"/>
        <v>36358</v>
      </c>
      <c r="G301" s="397">
        <f t="shared" si="77"/>
        <v>0</v>
      </c>
      <c r="H301" s="398">
        <f t="shared" si="77"/>
        <v>0</v>
      </c>
      <c r="I301" s="396">
        <f t="shared" si="77"/>
        <v>4828</v>
      </c>
      <c r="J301" s="397">
        <f t="shared" si="77"/>
        <v>0</v>
      </c>
      <c r="K301" s="398">
        <f t="shared" si="77"/>
        <v>0</v>
      </c>
      <c r="L301" s="395">
        <f t="shared" si="77"/>
        <v>4828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"Христо Ботев" с.Левка    Проект BG05M2OP001-2.011-0001 "Подкрепа за успех"</v>
      </c>
      <c r="C350" s="1783"/>
      <c r="D350" s="1784"/>
      <c r="E350" s="115">
        <f>$E$9</f>
        <v>43466</v>
      </c>
      <c r="F350" s="407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e">
        <f>$B$12</f>
        <v>#N/A</v>
      </c>
      <c r="C353" s="1786"/>
      <c r="D353" s="178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838" t="s">
        <v>2061</v>
      </c>
      <c r="F357" s="1839"/>
      <c r="G357" s="1839"/>
      <c r="H357" s="184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276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287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309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253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254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256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257</v>
      </c>
      <c r="D399" s="1760"/>
      <c r="E399" s="1378">
        <f aca="true" t="shared" si="89" ref="E399:L399">SUM(E400:E401)</f>
        <v>27422</v>
      </c>
      <c r="F399" s="459">
        <f t="shared" si="89"/>
        <v>27422</v>
      </c>
      <c r="G399" s="473">
        <f t="shared" si="89"/>
        <v>0</v>
      </c>
      <c r="H399" s="445">
        <f>SUM(H400:H401)</f>
        <v>0</v>
      </c>
      <c r="I399" s="459">
        <f t="shared" si="89"/>
        <v>14656</v>
      </c>
      <c r="J399" s="444">
        <f t="shared" si="89"/>
        <v>0</v>
      </c>
      <c r="K399" s="445">
        <f>SUM(K400:K401)</f>
        <v>0</v>
      </c>
      <c r="L399" s="1378">
        <f t="shared" si="89"/>
        <v>14656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27422</v>
      </c>
      <c r="F400" s="158">
        <v>27422</v>
      </c>
      <c r="G400" s="159"/>
      <c r="H400" s="154">
        <v>0</v>
      </c>
      <c r="I400" s="158">
        <v>14656</v>
      </c>
      <c r="J400" s="159"/>
      <c r="K400" s="154">
        <v>0</v>
      </c>
      <c r="L400" s="1379">
        <f>I400+J400+K400</f>
        <v>14656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919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678</v>
      </c>
      <c r="D405" s="176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679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697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260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27422</v>
      </c>
      <c r="F419" s="495">
        <f t="shared" si="95"/>
        <v>27422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14656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14656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765</v>
      </c>
      <c r="D422" s="176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702</v>
      </c>
      <c r="D423" s="176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261</v>
      </c>
      <c r="D424" s="1760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681</v>
      </c>
      <c r="D425" s="176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923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"Христо Ботев" с.Левка    Проект BG05M2OP001-2.011-0001 "Подкрепа за успех"</v>
      </c>
      <c r="C435" s="1783"/>
      <c r="D435" s="1784"/>
      <c r="E435" s="115">
        <f>$E$9</f>
        <v>43466</v>
      </c>
      <c r="F435" s="407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e">
        <f>$B$12</f>
        <v>#N/A</v>
      </c>
      <c r="C438" s="1786"/>
      <c r="D438" s="178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2063</v>
      </c>
      <c r="F442" s="1827"/>
      <c r="G442" s="1827"/>
      <c r="H442" s="1828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-8936</v>
      </c>
      <c r="F445" s="546">
        <f t="shared" si="99"/>
        <v>-8936</v>
      </c>
      <c r="G445" s="547">
        <f t="shared" si="99"/>
        <v>0</v>
      </c>
      <c r="H445" s="548">
        <f t="shared" si="99"/>
        <v>0</v>
      </c>
      <c r="I445" s="546">
        <f t="shared" si="99"/>
        <v>9828</v>
      </c>
      <c r="J445" s="547">
        <f t="shared" si="99"/>
        <v>0</v>
      </c>
      <c r="K445" s="548">
        <f t="shared" si="99"/>
        <v>0</v>
      </c>
      <c r="L445" s="549">
        <f t="shared" si="99"/>
        <v>9828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8936</v>
      </c>
      <c r="F446" s="553">
        <f t="shared" si="100"/>
        <v>8936</v>
      </c>
      <c r="G446" s="554">
        <f t="shared" si="100"/>
        <v>0</v>
      </c>
      <c r="H446" s="555">
        <f t="shared" si="100"/>
        <v>0</v>
      </c>
      <c r="I446" s="553">
        <f t="shared" si="100"/>
        <v>-9828</v>
      </c>
      <c r="J446" s="554">
        <f t="shared" si="100"/>
        <v>0</v>
      </c>
      <c r="K446" s="555">
        <f t="shared" si="100"/>
        <v>0</v>
      </c>
      <c r="L446" s="556">
        <f>+L597</f>
        <v>-9828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"Христо Ботев" с.Левка    Проект BG05M2OP001-2.011-0001 "Подкрепа за успех"</v>
      </c>
      <c r="C451" s="1783"/>
      <c r="D451" s="1784"/>
      <c r="E451" s="115">
        <f>$E$9</f>
        <v>43466</v>
      </c>
      <c r="F451" s="407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e">
        <f>$B$12</f>
        <v>#N/A</v>
      </c>
      <c r="C454" s="1786"/>
      <c r="D454" s="178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829" t="s">
        <v>2065</v>
      </c>
      <c r="F458" s="1830"/>
      <c r="G458" s="1830"/>
      <c r="H458" s="183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766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769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1955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772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779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927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932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933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934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935</v>
      </c>
      <c r="D524" s="1768"/>
      <c r="E524" s="578">
        <f aca="true" t="shared" si="120" ref="E524:L524">SUM(E525:E530)</f>
        <v>8936</v>
      </c>
      <c r="F524" s="587">
        <f t="shared" si="120"/>
        <v>8936</v>
      </c>
      <c r="G524" s="580">
        <f t="shared" si="120"/>
        <v>0</v>
      </c>
      <c r="H524" s="581">
        <f>SUM(H525:H530)</f>
        <v>0</v>
      </c>
      <c r="I524" s="587">
        <f t="shared" si="120"/>
        <v>-9828</v>
      </c>
      <c r="J524" s="580">
        <f t="shared" si="120"/>
        <v>0</v>
      </c>
      <c r="K524" s="581">
        <f t="shared" si="120"/>
        <v>0</v>
      </c>
      <c r="L524" s="578">
        <f t="shared" si="120"/>
        <v>-9828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8936</v>
      </c>
      <c r="F527" s="158">
        <v>8936</v>
      </c>
      <c r="G527" s="159"/>
      <c r="H527" s="585">
        <v>0</v>
      </c>
      <c r="I527" s="158">
        <v>-9828</v>
      </c>
      <c r="J527" s="159"/>
      <c r="K527" s="585">
        <v>0</v>
      </c>
      <c r="L527" s="1387">
        <f t="shared" si="116"/>
        <v>-9828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313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937</v>
      </c>
      <c r="D535" s="177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938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939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940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949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954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831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8936</v>
      </c>
      <c r="F597" s="663">
        <f t="shared" si="133"/>
        <v>8936</v>
      </c>
      <c r="G597" s="664">
        <f t="shared" si="133"/>
        <v>0</v>
      </c>
      <c r="H597" s="665">
        <f t="shared" si="133"/>
        <v>0</v>
      </c>
      <c r="I597" s="663">
        <f t="shared" si="133"/>
        <v>-9828</v>
      </c>
      <c r="J597" s="664">
        <f t="shared" si="133"/>
        <v>0</v>
      </c>
      <c r="K597" s="666">
        <f t="shared" si="133"/>
        <v>0</v>
      </c>
      <c r="L597" s="662">
        <f t="shared" si="133"/>
        <v>-9828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875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878</v>
      </c>
      <c r="C604" s="1748"/>
      <c r="D604" s="672" t="s">
        <v>879</v>
      </c>
      <c r="E604" s="673"/>
      <c r="F604" s="674"/>
      <c r="G604" s="1749" t="s">
        <v>875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880</v>
      </c>
      <c r="E605" s="676"/>
      <c r="F605" s="677"/>
      <c r="G605" s="678" t="s">
        <v>881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0" t="str">
        <f>$B$7</f>
        <v>ОТЧЕТНИ ДАННИ ПО ЕБК ЗА СМЕТКИТЕ ЗА СРЕДСТВАТА ОТ ЕВРОПЕЙСКИЯ СЪЮЗ - КСФ</v>
      </c>
      <c r="C613" s="1791"/>
      <c r="D613" s="179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2" t="str">
        <f>$B$9</f>
        <v>ОУ "Христо Ботев" с.Левка    Проект BG05M2OP001-2.011-0001 "Подкрепа за успех"</v>
      </c>
      <c r="C615" s="1783"/>
      <c r="D615" s="1784"/>
      <c r="E615" s="115">
        <f>$E$9</f>
        <v>43466</v>
      </c>
      <c r="F615" s="226">
        <f>$F$9</f>
        <v>43982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1" t="e">
        <f>$B$12</f>
        <v>#N/A</v>
      </c>
      <c r="C618" s="1842"/>
      <c r="D618" s="1843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826" t="s">
        <v>2054</v>
      </c>
      <c r="F622" s="1827"/>
      <c r="G622" s="1827"/>
      <c r="H622" s="1828"/>
      <c r="I622" s="1835" t="s">
        <v>2055</v>
      </c>
      <c r="J622" s="1836"/>
      <c r="K622" s="1836"/>
      <c r="L622" s="183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5" t="s">
        <v>742</v>
      </c>
      <c r="D629" s="1816"/>
      <c r="E629" s="273">
        <f aca="true" t="shared" si="134" ref="E629:L629">SUM(E630:E631)</f>
        <v>28328</v>
      </c>
      <c r="F629" s="274">
        <f t="shared" si="134"/>
        <v>28328</v>
      </c>
      <c r="G629" s="275">
        <f t="shared" si="134"/>
        <v>0</v>
      </c>
      <c r="H629" s="276">
        <f>SUM(H630:H631)</f>
        <v>0</v>
      </c>
      <c r="I629" s="274">
        <f t="shared" si="134"/>
        <v>3759</v>
      </c>
      <c r="J629" s="275">
        <f t="shared" si="134"/>
        <v>0</v>
      </c>
      <c r="K629" s="276">
        <f t="shared" si="134"/>
        <v>0</v>
      </c>
      <c r="L629" s="273">
        <f t="shared" si="134"/>
        <v>3759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28328</v>
      </c>
      <c r="F630" s="152">
        <v>28328</v>
      </c>
      <c r="G630" s="153"/>
      <c r="H630" s="1418"/>
      <c r="I630" s="152">
        <v>3759</v>
      </c>
      <c r="J630" s="153"/>
      <c r="K630" s="1418"/>
      <c r="L630" s="281">
        <f>I630+J630+K630</f>
        <v>3759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1" t="s">
        <v>745</v>
      </c>
      <c r="D632" s="181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3" t="s">
        <v>194</v>
      </c>
      <c r="D638" s="1814"/>
      <c r="E638" s="273">
        <f aca="true" t="shared" si="137" ref="E638:L638">SUM(E639:E645)</f>
        <v>5931</v>
      </c>
      <c r="F638" s="274">
        <f t="shared" si="137"/>
        <v>5931</v>
      </c>
      <c r="G638" s="275">
        <f t="shared" si="137"/>
        <v>0</v>
      </c>
      <c r="H638" s="276">
        <f>SUM(H639:H645)</f>
        <v>0</v>
      </c>
      <c r="I638" s="274">
        <f t="shared" si="137"/>
        <v>767</v>
      </c>
      <c r="J638" s="275">
        <f t="shared" si="137"/>
        <v>0</v>
      </c>
      <c r="K638" s="276">
        <f t="shared" si="137"/>
        <v>0</v>
      </c>
      <c r="L638" s="273">
        <f t="shared" si="137"/>
        <v>767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3235</v>
      </c>
      <c r="F639" s="152">
        <v>3235</v>
      </c>
      <c r="G639" s="153"/>
      <c r="H639" s="1418"/>
      <c r="I639" s="152">
        <v>432</v>
      </c>
      <c r="J639" s="153"/>
      <c r="K639" s="1418"/>
      <c r="L639" s="281">
        <f aca="true" t="shared" si="139" ref="L639:L646">I639+J639+K639</f>
        <v>432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544</v>
      </c>
      <c r="F640" s="158">
        <v>544</v>
      </c>
      <c r="G640" s="159"/>
      <c r="H640" s="1420"/>
      <c r="I640" s="158">
        <v>52</v>
      </c>
      <c r="J640" s="159"/>
      <c r="K640" s="1420"/>
      <c r="L640" s="295">
        <f t="shared" si="139"/>
        <v>52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1360</v>
      </c>
      <c r="F642" s="158">
        <v>1360</v>
      </c>
      <c r="G642" s="159"/>
      <c r="H642" s="1420"/>
      <c r="I642" s="158">
        <v>180</v>
      </c>
      <c r="J642" s="159"/>
      <c r="K642" s="1420"/>
      <c r="L642" s="295">
        <f t="shared" si="139"/>
        <v>180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792</v>
      </c>
      <c r="F643" s="158">
        <v>792</v>
      </c>
      <c r="G643" s="159"/>
      <c r="H643" s="1420"/>
      <c r="I643" s="158">
        <v>103</v>
      </c>
      <c r="J643" s="159"/>
      <c r="K643" s="1420"/>
      <c r="L643" s="295">
        <f t="shared" si="139"/>
        <v>103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09" t="s">
        <v>199</v>
      </c>
      <c r="D646" s="181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1" t="s">
        <v>200</v>
      </c>
      <c r="D647" s="1812"/>
      <c r="E647" s="310">
        <f aca="true" t="shared" si="140" ref="E647:L647">SUM(E648:E664)</f>
        <v>2099</v>
      </c>
      <c r="F647" s="274">
        <f t="shared" si="140"/>
        <v>2099</v>
      </c>
      <c r="G647" s="275">
        <f t="shared" si="140"/>
        <v>0</v>
      </c>
      <c r="H647" s="276">
        <f>SUM(H648:H664)</f>
        <v>0</v>
      </c>
      <c r="I647" s="274">
        <f t="shared" si="140"/>
        <v>302</v>
      </c>
      <c r="J647" s="275">
        <f t="shared" si="140"/>
        <v>0</v>
      </c>
      <c r="K647" s="276">
        <f t="shared" si="140"/>
        <v>0</v>
      </c>
      <c r="L647" s="310">
        <f t="shared" si="140"/>
        <v>302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2099</v>
      </c>
      <c r="F652" s="158">
        <v>2099</v>
      </c>
      <c r="G652" s="159"/>
      <c r="H652" s="1420"/>
      <c r="I652" s="158">
        <v>302</v>
      </c>
      <c r="J652" s="159"/>
      <c r="K652" s="1420"/>
      <c r="L652" s="295">
        <f t="shared" si="142"/>
        <v>302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5" t="s">
        <v>272</v>
      </c>
      <c r="D665" s="1806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5" t="s">
        <v>720</v>
      </c>
      <c r="D669" s="1806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5" t="s">
        <v>219</v>
      </c>
      <c r="D675" s="1806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5" t="s">
        <v>221</v>
      </c>
      <c r="D678" s="180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7" t="s">
        <v>222</v>
      </c>
      <c r="D679" s="180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7" t="s">
        <v>223</v>
      </c>
      <c r="D680" s="180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7" t="s">
        <v>1658</v>
      </c>
      <c r="D681" s="180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5" t="s">
        <v>224</v>
      </c>
      <c r="D682" s="1806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5" t="s">
        <v>234</v>
      </c>
      <c r="D697" s="180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5" t="s">
        <v>235</v>
      </c>
      <c r="D698" s="180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5" t="s">
        <v>236</v>
      </c>
      <c r="D699" s="180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5" t="s">
        <v>237</v>
      </c>
      <c r="D700" s="1806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5" t="s">
        <v>1659</v>
      </c>
      <c r="D707" s="1806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5" t="s">
        <v>1656</v>
      </c>
      <c r="D711" s="180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5" t="s">
        <v>1657</v>
      </c>
      <c r="D712" s="180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7" t="s">
        <v>247</v>
      </c>
      <c r="D713" s="180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5" t="s">
        <v>273</v>
      </c>
      <c r="D714" s="1806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3" t="s">
        <v>248</v>
      </c>
      <c r="D717" s="1804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03" t="s">
        <v>249</v>
      </c>
      <c r="D718" s="1804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3" t="s">
        <v>623</v>
      </c>
      <c r="D726" s="180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3" t="s">
        <v>683</v>
      </c>
      <c r="D729" s="1804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5" t="s">
        <v>684</v>
      </c>
      <c r="D730" s="1806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8" t="s">
        <v>912</v>
      </c>
      <c r="D735" s="179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0" t="s">
        <v>692</v>
      </c>
      <c r="D739" s="180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0" t="s">
        <v>692</v>
      </c>
      <c r="D740" s="180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36358</v>
      </c>
      <c r="F744" s="396">
        <f t="shared" si="167"/>
        <v>36358</v>
      </c>
      <c r="G744" s="397">
        <f t="shared" si="167"/>
        <v>0</v>
      </c>
      <c r="H744" s="398">
        <f t="shared" si="167"/>
        <v>0</v>
      </c>
      <c r="I744" s="396">
        <f t="shared" si="167"/>
        <v>4828</v>
      </c>
      <c r="J744" s="397">
        <f t="shared" si="167"/>
        <v>0</v>
      </c>
      <c r="K744" s="398">
        <f t="shared" si="167"/>
        <v>0</v>
      </c>
      <c r="L744" s="395">
        <f t="shared" si="167"/>
        <v>4828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826" t="s">
        <v>2054</v>
      </c>
      <c r="M23" s="1827"/>
      <c r="N23" s="1827"/>
      <c r="O23" s="1828"/>
      <c r="P23" s="1835" t="s">
        <v>2055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742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745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194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199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200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272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720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219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221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222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223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1658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224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234</v>
      </c>
      <c r="K98" s="180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235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236</v>
      </c>
      <c r="K100" s="180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237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1659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1656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1657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247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273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248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249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623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683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684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912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692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692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2019-01-10T13:58:54Z</cp:lastPrinted>
  <dcterms:created xsi:type="dcterms:W3CDTF">1997-12-10T11:54:07Z</dcterms:created>
  <dcterms:modified xsi:type="dcterms:W3CDTF">2020-06-02T06:43:50Z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